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50" windowHeight="12270" activeTab="0"/>
  </bookViews>
  <sheets>
    <sheet name="Berechnung" sheetId="1" r:id="rId1"/>
  </sheets>
  <definedNames>
    <definedName name="_xlnm.Print_Area" localSheetId="0">'Berechnung'!$A$1:$O$43</definedName>
  </definedNames>
  <calcPr fullCalcOnLoad="1"/>
</workbook>
</file>

<file path=xl/comments1.xml><?xml version="1.0" encoding="utf-8"?>
<comments xmlns="http://schemas.openxmlformats.org/spreadsheetml/2006/main">
  <authors>
    <author>Kurt Oser</author>
  </authors>
  <commentList>
    <comment ref="A7" authorId="0">
      <text>
        <r>
          <rPr>
            <sz val="8"/>
            <rFont val="Tahoma"/>
            <family val="0"/>
          </rPr>
          <t xml:space="preserve">In diese Spalten müssen Sie die Anzahl Zimmer eingeben, die Sie mit "DER LÖSUNG" ausrüsten wollen.
</t>
        </r>
      </text>
    </comment>
    <comment ref="C7" authorId="0">
      <text>
        <r>
          <rPr>
            <sz val="8"/>
            <rFont val="Tahoma"/>
            <family val="0"/>
          </rPr>
          <t xml:space="preserve">In diese Spalten geben Sie Ihre Zimmerpreise ein
</t>
        </r>
      </text>
    </comment>
    <comment ref="B7" authorId="0">
      <text>
        <r>
          <rPr>
            <b/>
            <sz val="8"/>
            <rFont val="Tahoma"/>
            <family val="2"/>
          </rPr>
          <t>Die Texte in dieser Spalte müssen nicht zutreffen und haben auf die Berechnung absolut keinen Einfluss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0"/>
          </rPr>
          <t xml:space="preserve">In diese Spalten geben Sie jeweils den Mehrpreis ein, die Sie für diese Zimmer für angemessen halten.
</t>
        </r>
      </text>
    </comment>
    <comment ref="G7" authorId="0">
      <text>
        <r>
          <rPr>
            <b/>
            <sz val="8"/>
            <rFont val="Tahoma"/>
            <family val="0"/>
          </rPr>
          <t>In diese Spalten sollten Sie die Anzahl Tage eintragen, an denen dieses Zimmer jeweils, pro Jahr vermieten  oder hoffen durch "DIE LÖSUNG" vermieten zu können.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Hier können Sie ablesen, wie viel Geld Sie durch den Mehrpreis "Raucherzimmer" einnehmen können, demnach könnten Sie den ganzen Betrag, oder einen Teil für die "Lösung" einsetzen</t>
        </r>
      </text>
    </comment>
    <comment ref="A29" authorId="0">
      <text>
        <r>
          <rPr>
            <sz val="8"/>
            <rFont val="Tahoma"/>
            <family val="0"/>
          </rPr>
          <t xml:space="preserve">Hier müssen Sie den Betrag, in RAPPEN eingeben, den Sie für ein Kilowatt Strom bezahlen müssen. Sehen Sie auf der letzten Rechnung Ihres Stromlieferanten nach.
</t>
        </r>
      </text>
    </comment>
    <comment ref="H35" authorId="0">
      <text>
        <r>
          <rPr>
            <b/>
            <sz val="8"/>
            <rFont val="Tahoma"/>
            <family val="2"/>
          </rPr>
          <t xml:space="preserve">Geben Sie hier die Anzahl Lösungen ein, mit denen Sie Ihren Betrieb ausrüsten möchten.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Denken Sie daran, dass "DIE LÖSUNG" mobil ist und abwechselnd, je nach Bedarf, in verschiedenen Zimmern, die mit einer 230 Volt Steckdose ausgerüstet sind, eingesetzt werden kann.</t>
        </r>
      </text>
    </comment>
    <comment ref="J35" authorId="0">
      <text>
        <r>
          <rPr>
            <b/>
            <sz val="8"/>
            <rFont val="Tahoma"/>
            <family val="0"/>
          </rPr>
          <t>Hier wird nochmals der Betrag angezeigt, den Sie mit dem Mehrpreis "Raucher" erwirtschaftet haben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Hier sehen Sie die Anschaffungskosten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 xml:space="preserve">Hier steht der  Betrag, den Sie, NACH Kauf "DER LÖSUNG" 
als zusätzlichen Gewinn verbuchen dürfen. </t>
        </r>
        <r>
          <rPr>
            <sz val="8"/>
            <rFont val="Tahoma"/>
            <family val="0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 xml:space="preserve">Hier wird der Betrag angezeigt, den Sie mit dem Mehrpreis "Raucher" in den Folgejahren erwirtschaften werden.
</t>
        </r>
      </text>
    </comment>
    <comment ref="C29" authorId="0">
      <text>
        <r>
          <rPr>
            <sz val="8"/>
            <rFont val="Tahoma"/>
            <family val="2"/>
          </rPr>
          <t xml:space="preserve">Dies ist die maximale Stromaufnahme bei voller Leistung pro Stunde. Das Gerät läuft aber nur unter Vollast, während der Zeit, in der geraucht wird. </t>
        </r>
      </text>
    </comment>
    <comment ref="E29" authorId="0">
      <text>
        <r>
          <rPr>
            <sz val="8"/>
            <rFont val="Tahoma"/>
            <family val="2"/>
          </rPr>
          <t>Verbrauch in kWh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Anschaffungskosten für eine "LÖSUNG"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8"/>
            <rFont val="Tahoma"/>
            <family val="2"/>
          </rPr>
          <t>Jährliche Unterhaltskosten inklusive Wechsel des Filters, der UV-Lampe und der Ionisierungsdrähte pro einzelnem Gerät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0"/>
          </rPr>
          <t xml:space="preserve">Maximale Stromkosten in Rappen pro Tag, wenn das Gerät im 24 Stunden Betrieb, dauernd unter Vollast laufen würde. </t>
        </r>
      </text>
    </comment>
    <comment ref="D38" authorId="0">
      <text>
        <r>
          <rPr>
            <b/>
            <sz val="8"/>
            <rFont val="Tahoma"/>
            <family val="0"/>
          </rPr>
          <t>Anschaffung, Unterhalt und Stromkosten für ein Gerät bei 24 Stunden Betrieb unter Volllast</t>
        </r>
        <r>
          <rPr>
            <sz val="8"/>
            <rFont val="Tahoma"/>
            <family val="0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0"/>
          </rPr>
          <t>Unterhaltskosten für die Folgejahre</t>
        </r>
        <r>
          <rPr>
            <sz val="8"/>
            <rFont val="Tahoma"/>
            <family val="0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0"/>
          </rPr>
          <t xml:space="preserve">Gesamtkosten in den Folgejahren, für alle gekauften Geräte                            </t>
        </r>
        <r>
          <rPr>
            <sz val="8"/>
            <rFont val="Tahoma"/>
            <family val="0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 xml:space="preserve">Hier ist der  Betrag ersichtlich, den Sie, nach dem  Kauf, in den Folgejahren als zusätzlichen Gewinn verbuchen dürfen. 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0"/>
          </rPr>
          <t>Aufschlag auf den Zimmerpreis in Prozent</t>
        </r>
      </text>
    </comment>
    <comment ref="I7" authorId="0">
      <text>
        <r>
          <rPr>
            <b/>
            <sz val="8"/>
            <rFont val="Tahoma"/>
            <family val="2"/>
          </rPr>
          <t>Diese Spalte zeigt den  Umsatz, inkl. Rauchermehrpreis, den Sie mit den, auf der Liste eingetragenen Zimmern machen werden.</t>
        </r>
      </text>
    </comment>
    <comment ref="I21" authorId="0">
      <text>
        <r>
          <rPr>
            <b/>
            <sz val="8"/>
            <rFont val="Tahoma"/>
            <family val="2"/>
          </rPr>
          <t>Zeigt den Total Umsatz, inkl. Rauchermehrpreis, den Sie mit allen, auf der Liste eingetragenen Zimmern machen werden.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Zeigt den Total Umsatz,  den Sie mit allen, auf der Liste eingetragenen NICHTRAUCHER Zimmer machen.
</t>
        </r>
        <r>
          <rPr>
            <sz val="8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2"/>
          </rPr>
          <t>Zeigt die  Umsatzdifferenz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aller Raucher und
Nichtraucherzimmer</t>
        </r>
      </text>
    </comment>
    <comment ref="J7" authorId="0">
      <text>
        <r>
          <rPr>
            <b/>
            <sz val="8"/>
            <rFont val="Tahoma"/>
            <family val="2"/>
          </rPr>
          <t>Diese Spalte zeigt die Umsatzdifferenz
zwischen Raucher und
Nichtraucherzimmer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2"/>
          </rPr>
          <t>Gibt die Menge Lösungen an, die für den erwirtschafteten Mehrpreis ganz sicher angeschaft werden könnten</t>
        </r>
        <r>
          <rPr>
            <sz val="8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8"/>
            <color indexed="10"/>
            <rFont val="Tahoma"/>
            <family val="2"/>
          </rPr>
          <t>Hier müssen Sie eine Zahl eingeben</t>
        </r>
        <r>
          <rPr>
            <b/>
            <sz val="8"/>
            <rFont val="Tahoma"/>
            <family val="2"/>
          </rPr>
          <t xml:space="preserve">
Geben Sie hier die Anzahl Jahre ein, bei der Sie glauben, dass mindestens 50% der Geräte ersetzt werden müssten, 
oder wenn die Betriebsjahresausrechnung über 10 Jahre hinaus gehen sollte.
</t>
        </r>
        <r>
          <rPr>
            <sz val="8"/>
            <rFont val="Tahoma"/>
            <family val="0"/>
          </rPr>
          <t xml:space="preserve">
</t>
        </r>
      </text>
    </comment>
    <comment ref="H42" authorId="0">
      <text>
        <r>
          <rPr>
            <b/>
            <sz val="8"/>
            <rFont val="Tahoma"/>
            <family val="2"/>
          </rPr>
          <t>Hier erfahren Sie die Menge der Geräte, die auf Grund Ihrer Angabe im Feld: erwartete Funktionszeit und /oder Anzahl Betriebsjahre eingegeben haben.</t>
        </r>
        <r>
          <rPr>
            <sz val="8"/>
            <rFont val="Tahoma"/>
            <family val="0"/>
          </rPr>
          <t xml:space="preserve">
</t>
        </r>
      </text>
    </comment>
    <comment ref="J42" authorId="0">
      <text>
        <r>
          <rPr>
            <b/>
            <sz val="8"/>
            <color indexed="10"/>
            <rFont val="Tahoma"/>
            <family val="2"/>
          </rPr>
          <t xml:space="preserve">Auch hier muss eine Zahl eingegeben </t>
        </r>
        <r>
          <rPr>
            <b/>
            <sz val="8"/>
            <rFont val="Tahoma"/>
            <family val="2"/>
          </rPr>
          <t>werden.
Hier geben Sie die Anzahl Betriebsjahre ein, über die Sie Auskunft haben wollen, wie hoch der Gewinn sein wird.</t>
        </r>
        <r>
          <rPr>
            <sz val="8"/>
            <rFont val="Tahoma"/>
            <family val="0"/>
          </rPr>
          <t xml:space="preserve">
</t>
        </r>
      </text>
    </comment>
    <comment ref="K42" authorId="0">
      <text>
        <r>
          <rPr>
            <b/>
            <sz val="8"/>
            <rFont val="Tahoma"/>
            <family val="2"/>
          </rPr>
          <t>Dieses Feld zeigt den Reingewinn an, den Sie erwirtschaften können. Der Ersatz von ausgewiesenen Geräten ist bereits abgezogen.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<sst xmlns="http://schemas.openxmlformats.org/spreadsheetml/2006/main" count="123" uniqueCount="100">
  <si>
    <t>Mehrpreis</t>
  </si>
  <si>
    <t>für Raucher</t>
  </si>
  <si>
    <t>in CHF</t>
  </si>
  <si>
    <t>In %</t>
  </si>
  <si>
    <t>Kosten der</t>
  </si>
  <si>
    <t>Anschaffung</t>
  </si>
  <si>
    <t>jährlicher</t>
  </si>
  <si>
    <t>Unterhalt</t>
  </si>
  <si>
    <t>Stromkosten</t>
  </si>
  <si>
    <t>pro Gerät</t>
  </si>
  <si>
    <t>Betrieb</t>
  </si>
  <si>
    <t xml:space="preserve">Anzahl   </t>
  </si>
  <si>
    <t>Zimmer</t>
  </si>
  <si>
    <t>Einerzimmer</t>
  </si>
  <si>
    <t>Doppelzimmer</t>
  </si>
  <si>
    <t>Junior Suite</t>
  </si>
  <si>
    <t>Suite</t>
  </si>
  <si>
    <t>Art der</t>
  </si>
  <si>
    <t>pro Tag</t>
  </si>
  <si>
    <t>Anzahl</t>
  </si>
  <si>
    <t xml:space="preserve">Total erwirtschafteter Mehrpreis: </t>
  </si>
  <si>
    <t>CHF</t>
  </si>
  <si>
    <t>Dreierzimmer</t>
  </si>
  <si>
    <t>vierer Zimmer</t>
  </si>
  <si>
    <t>andere</t>
  </si>
  <si>
    <t>pro Gerät und Stunde</t>
  </si>
  <si>
    <t xml:space="preserve">Strompreis  </t>
  </si>
  <si>
    <t>in Rappen</t>
  </si>
  <si>
    <t>Stromaufnahme</t>
  </si>
  <si>
    <t>Watt</t>
  </si>
  <si>
    <t xml:space="preserve"> im 24 Stunden</t>
  </si>
  <si>
    <t>in CHF / Tag</t>
  </si>
  <si>
    <t>pro kWh</t>
  </si>
  <si>
    <t>maximal</t>
  </si>
  <si>
    <t>Kosten</t>
  </si>
  <si>
    <t xml:space="preserve">im </t>
  </si>
  <si>
    <t>1. Jahr</t>
  </si>
  <si>
    <t>Folgejahren</t>
  </si>
  <si>
    <t xml:space="preserve">in den </t>
  </si>
  <si>
    <t xml:space="preserve">Kosten  </t>
  </si>
  <si>
    <t>Zimmerpreise</t>
  </si>
  <si>
    <t xml:space="preserve">Kosten eines Gerätes Pro Tag: </t>
  </si>
  <si>
    <t>Gesamt-</t>
  </si>
  <si>
    <t>Geräte</t>
  </si>
  <si>
    <t>Erwirtschaftet</t>
  </si>
  <si>
    <t>Gewinn</t>
  </si>
  <si>
    <t>Kilowatt</t>
  </si>
  <si>
    <t>Nächte</t>
  </si>
  <si>
    <t>Tage /</t>
  </si>
  <si>
    <t xml:space="preserve">Totalumsatz als Raucher oder Nichtraucherzimmer: </t>
  </si>
  <si>
    <t>Umsatz</t>
  </si>
  <si>
    <t>Raucher oder</t>
  </si>
  <si>
    <t>Nichtraucher-</t>
  </si>
  <si>
    <t>Umsatz-</t>
  </si>
  <si>
    <t>differenz</t>
  </si>
  <si>
    <t>zwischen den</t>
  </si>
  <si>
    <t>Zimmern</t>
  </si>
  <si>
    <t xml:space="preserve">CHF </t>
  </si>
  <si>
    <t xml:space="preserve">Betrag </t>
  </si>
  <si>
    <t>mindestens</t>
  </si>
  <si>
    <t>Dieser</t>
  </si>
  <si>
    <t>reicht</t>
  </si>
  <si>
    <t>für</t>
  </si>
  <si>
    <t>Lösungen</t>
  </si>
  <si>
    <t>Verlust</t>
  </si>
  <si>
    <t>Kosten im</t>
  </si>
  <si>
    <t>WIRTSCHAFTLICHKEIT</t>
  </si>
  <si>
    <t>im 1. Jahr</t>
  </si>
  <si>
    <t>Wie viele</t>
  </si>
  <si>
    <t>Gewinn in</t>
  </si>
  <si>
    <t>dieser Zeit</t>
  </si>
  <si>
    <t>Betriebsjahre</t>
  </si>
  <si>
    <t>Speicher  Plus</t>
  </si>
  <si>
    <t>Speicher Minus</t>
  </si>
  <si>
    <t>Speicher Resultat</t>
  </si>
  <si>
    <t xml:space="preserve">ausrechnen </t>
  </si>
  <si>
    <t>über</t>
  </si>
  <si>
    <t>Jahre</t>
  </si>
  <si>
    <t xml:space="preserve"> aufgrund dieser Zahl</t>
  </si>
  <si>
    <t>müssen während der</t>
  </si>
  <si>
    <t>ersetzt werden.</t>
  </si>
  <si>
    <t xml:space="preserve">erwartete Funktionszeit in Ihrem Betrieb: </t>
  </si>
  <si>
    <t xml:space="preserve">Betriebsjahre, </t>
  </si>
  <si>
    <t>Gewinn im 1. Jahr</t>
  </si>
  <si>
    <t>Gewinn in Folgejahren</t>
  </si>
  <si>
    <t>Die mittlere Laufzeit unserer Geräte liegt, bei regelmässiger Wartung und Pflege, bei 10 Jahren.</t>
  </si>
  <si>
    <t>Austausch anzahl geräte</t>
  </si>
  <si>
    <t>Kosten der ersetzten geräte</t>
  </si>
  <si>
    <t>Preis</t>
  </si>
  <si>
    <t>mit</t>
  </si>
  <si>
    <t>MP</t>
  </si>
  <si>
    <t>circa.</t>
  </si>
  <si>
    <t>Resultate  beziehen sich</t>
  </si>
  <si>
    <t>nur auf die Anzahl Nächte</t>
  </si>
  <si>
    <t>oder Tage, die Sie in</t>
  </si>
  <si>
    <t>Spalte G eingegeben</t>
  </si>
  <si>
    <t>haben.</t>
  </si>
  <si>
    <t>In den Folgejahren</t>
  </si>
  <si>
    <t>Die im hellenblauen Bereich stehenden</t>
  </si>
  <si>
    <t>resoba gmbh, 9100-Herisau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</si>
</sst>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&quot;SFr.&quot;\ #,##0.00"/>
    <numFmt numFmtId="166" formatCode="#,##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8"/>
      <color indexed="10"/>
      <name val="Tahoma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4" fontId="1" fillId="3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Alignment="1">
      <alignment horizontal="center"/>
    </xf>
    <xf numFmtId="2" fontId="0" fillId="3" borderId="1" xfId="0" applyNumberFormat="1" applyFill="1" applyBorder="1" applyAlignment="1" applyProtection="1">
      <alignment horizontal="center"/>
      <protection/>
    </xf>
    <xf numFmtId="2" fontId="0" fillId="3" borderId="2" xfId="0" applyNumberFormat="1" applyFill="1" applyBorder="1" applyAlignment="1" applyProtection="1">
      <alignment horizontal="center"/>
      <protection/>
    </xf>
    <xf numFmtId="2" fontId="0" fillId="3" borderId="3" xfId="0" applyNumberFormat="1" applyFill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3" borderId="3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4" fontId="1" fillId="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2" fontId="1" fillId="3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1" fillId="0" borderId="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5" xfId="0" applyFont="1" applyFill="1" applyBorder="1" applyAlignment="1" applyProtection="1">
      <alignment horizontal="center"/>
      <protection/>
    </xf>
    <xf numFmtId="4" fontId="0" fillId="0" borderId="1" xfId="0" applyNumberFormat="1" applyFont="1" applyBorder="1" applyAlignment="1" applyProtection="1">
      <alignment horizontal="center"/>
      <protection/>
    </xf>
    <xf numFmtId="4" fontId="0" fillId="0" borderId="1" xfId="0" applyNumberFormat="1" applyBorder="1" applyAlignment="1" applyProtection="1">
      <alignment horizontal="center"/>
      <protection/>
    </xf>
    <xf numFmtId="4" fontId="1" fillId="0" borderId="1" xfId="0" applyNumberFormat="1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4" fontId="1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3" borderId="2" xfId="0" applyNumberFormat="1" applyFill="1" applyBorder="1" applyAlignment="1" applyProtection="1">
      <alignment horizontal="center"/>
      <protection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4" fontId="0" fillId="0" borderId="4" xfId="0" applyNumberFormat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1" fontId="1" fillId="0" borderId="1" xfId="0" applyNumberFormat="1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166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 applyProtection="1">
      <alignment horizontal="center"/>
      <protection/>
    </xf>
    <xf numFmtId="2" fontId="1" fillId="3" borderId="1" xfId="0" applyNumberFormat="1" applyFont="1" applyFill="1" applyBorder="1" applyAlignment="1" applyProtection="1">
      <alignment horizontal="center"/>
      <protection/>
    </xf>
    <xf numFmtId="2" fontId="1" fillId="3" borderId="2" xfId="0" applyNumberFormat="1" applyFont="1" applyFill="1" applyBorder="1" applyAlignment="1" applyProtection="1">
      <alignment horizontal="center"/>
      <protection/>
    </xf>
    <xf numFmtId="4" fontId="1" fillId="5" borderId="1" xfId="0" applyNumberFormat="1" applyFont="1" applyFill="1" applyBorder="1" applyAlignment="1" applyProtection="1">
      <alignment horizontal="center"/>
      <protection/>
    </xf>
    <xf numFmtId="4" fontId="1" fillId="6" borderId="1" xfId="0" applyNumberFormat="1" applyFont="1" applyFill="1" applyBorder="1" applyAlignment="1" applyProtection="1">
      <alignment horizontal="center"/>
      <protection/>
    </xf>
    <xf numFmtId="4" fontId="0" fillId="6" borderId="1" xfId="0" applyNumberFormat="1" applyFont="1" applyFill="1" applyBorder="1" applyAlignment="1" applyProtection="1">
      <alignment horizontal="center"/>
      <protection/>
    </xf>
    <xf numFmtId="1" fontId="1" fillId="7" borderId="1" xfId="0" applyNumberFormat="1" applyFont="1" applyFill="1" applyBorder="1" applyAlignment="1" applyProtection="1">
      <alignment horizontal="center"/>
      <protection locked="0"/>
    </xf>
    <xf numFmtId="0" fontId="1" fillId="8" borderId="5" xfId="0" applyFont="1" applyFill="1" applyBorder="1" applyAlignment="1" applyProtection="1">
      <alignment horizontal="center"/>
      <protection/>
    </xf>
    <xf numFmtId="0" fontId="1" fillId="8" borderId="6" xfId="0" applyFont="1" applyFill="1" applyBorder="1" applyAlignment="1" applyProtection="1">
      <alignment horizontal="center"/>
      <protection/>
    </xf>
    <xf numFmtId="0" fontId="1" fillId="3" borderId="9" xfId="0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horizontal="center"/>
      <protection/>
    </xf>
    <xf numFmtId="4" fontId="0" fillId="4" borderId="1" xfId="0" applyNumberFormat="1" applyFill="1" applyBorder="1" applyAlignment="1" applyProtection="1">
      <alignment horizontal="center"/>
      <protection/>
    </xf>
    <xf numFmtId="4" fontId="0" fillId="4" borderId="1" xfId="0" applyNumberFormat="1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 applyProtection="1">
      <alignment horizontal="center"/>
      <protection/>
    </xf>
    <xf numFmtId="164" fontId="0" fillId="9" borderId="5" xfId="0" applyNumberFormat="1" applyFill="1" applyBorder="1" applyAlignment="1" applyProtection="1">
      <alignment horizontal="center"/>
      <protection/>
    </xf>
    <xf numFmtId="4" fontId="1" fillId="10" borderId="1" xfId="0" applyNumberFormat="1" applyFont="1" applyFill="1" applyBorder="1" applyAlignment="1">
      <alignment/>
    </xf>
    <xf numFmtId="2" fontId="0" fillId="11" borderId="1" xfId="0" applyNumberFormat="1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 applyProtection="1">
      <alignment horizontal="center"/>
      <protection/>
    </xf>
    <xf numFmtId="0" fontId="0" fillId="3" borderId="12" xfId="0" applyFill="1" applyBorder="1" applyAlignment="1">
      <alignment/>
    </xf>
    <xf numFmtId="4" fontId="1" fillId="12" borderId="1" xfId="0" applyNumberFormat="1" applyFont="1" applyFill="1" applyBorder="1" applyAlignment="1" applyProtection="1">
      <alignment horizontal="center"/>
      <protection/>
    </xf>
    <xf numFmtId="4" fontId="0" fillId="3" borderId="1" xfId="0" applyNumberFormat="1" applyFont="1" applyFill="1" applyBorder="1" applyAlignment="1" applyProtection="1">
      <alignment horizontal="center"/>
      <protection/>
    </xf>
    <xf numFmtId="4" fontId="0" fillId="3" borderId="1" xfId="0" applyNumberFormat="1" applyFill="1" applyBorder="1" applyAlignment="1" applyProtection="1">
      <alignment horizontal="center"/>
      <protection/>
    </xf>
    <xf numFmtId="4" fontId="0" fillId="0" borderId="4" xfId="0" applyNumberFormat="1" applyBorder="1" applyAlignment="1">
      <alignment/>
    </xf>
    <xf numFmtId="0" fontId="0" fillId="0" borderId="7" xfId="0" applyFont="1" applyFill="1" applyBorder="1" applyAlignment="1" applyProtection="1">
      <alignment horizontal="center"/>
      <protection/>
    </xf>
    <xf numFmtId="4" fontId="0" fillId="0" borderId="4" xfId="0" applyNumberFormat="1" applyBorder="1" applyAlignment="1" applyProtection="1">
      <alignment/>
      <protection/>
    </xf>
    <xf numFmtId="4" fontId="0" fillId="3" borderId="4" xfId="0" applyNumberFormat="1" applyFont="1" applyFill="1" applyBorder="1" applyAlignment="1">
      <alignment horizontal="right"/>
    </xf>
    <xf numFmtId="164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8" borderId="7" xfId="0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0" xfId="0" applyFill="1" applyBorder="1" applyAlignment="1" applyProtection="1">
      <alignment/>
      <protection/>
    </xf>
    <xf numFmtId="4" fontId="0" fillId="9" borderId="0" xfId="0" applyNumberForma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center"/>
      <protection/>
    </xf>
    <xf numFmtId="0" fontId="1" fillId="9" borderId="0" xfId="0" applyFont="1" applyFill="1" applyBorder="1" applyAlignment="1">
      <alignment horizontal="center"/>
    </xf>
    <xf numFmtId="0" fontId="0" fillId="8" borderId="13" xfId="0" applyFill="1" applyBorder="1" applyAlignment="1">
      <alignment/>
    </xf>
    <xf numFmtId="0" fontId="0" fillId="8" borderId="6" xfId="0" applyFill="1" applyBorder="1" applyAlignment="1">
      <alignment horizontal="left"/>
    </xf>
    <xf numFmtId="0" fontId="0" fillId="8" borderId="13" xfId="0" applyFill="1" applyBorder="1" applyAlignment="1" applyProtection="1">
      <alignment/>
      <protection/>
    </xf>
    <xf numFmtId="0" fontId="0" fillId="8" borderId="1" xfId="0" applyFill="1" applyBorder="1" applyAlignment="1">
      <alignment/>
    </xf>
    <xf numFmtId="0" fontId="1" fillId="8" borderId="10" xfId="0" applyFont="1" applyFill="1" applyBorder="1" applyAlignment="1">
      <alignment horizontal="right"/>
    </xf>
    <xf numFmtId="0" fontId="0" fillId="8" borderId="5" xfId="0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9" borderId="0" xfId="0" applyFont="1" applyFill="1" applyBorder="1" applyAlignment="1" applyProtection="1">
      <alignment horizontal="right"/>
      <protection/>
    </xf>
    <xf numFmtId="0" fontId="0" fillId="9" borderId="0" xfId="0" applyFont="1" applyFill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3" borderId="9" xfId="0" applyFont="1" applyFill="1" applyBorder="1" applyAlignment="1" applyProtection="1">
      <alignment horizontal="center"/>
      <protection/>
    </xf>
    <xf numFmtId="0" fontId="0" fillId="3" borderId="0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7" xfId="0" applyFont="1" applyBorder="1" applyAlignment="1">
      <alignment horizontal="right"/>
    </xf>
    <xf numFmtId="0" fontId="1" fillId="8" borderId="9" xfId="0" applyFont="1" applyFill="1" applyBorder="1" applyAlignment="1">
      <alignment horizontal="right"/>
    </xf>
    <xf numFmtId="0" fontId="0" fillId="8" borderId="7" xfId="0" applyFill="1" applyBorder="1" applyAlignment="1">
      <alignment horizontal="right"/>
    </xf>
    <xf numFmtId="0" fontId="0" fillId="9" borderId="9" xfId="0" applyFont="1" applyFill="1" applyBorder="1" applyAlignment="1" applyProtection="1">
      <alignment/>
      <protection/>
    </xf>
    <xf numFmtId="0" fontId="0" fillId="9" borderId="0" xfId="0" applyFont="1" applyFill="1" applyBorder="1" applyAlignment="1" applyProtection="1">
      <alignment/>
      <protection/>
    </xf>
    <xf numFmtId="0" fontId="1" fillId="9" borderId="0" xfId="0" applyFont="1" applyFill="1" applyBorder="1" applyAlignment="1" applyProtection="1">
      <alignment horizontal="right"/>
      <protection/>
    </xf>
    <xf numFmtId="0" fontId="0" fillId="9" borderId="7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/>
      <protection/>
    </xf>
    <xf numFmtId="0" fontId="5" fillId="9" borderId="0" xfId="0" applyFont="1" applyFill="1" applyBorder="1" applyAlignment="1" applyProtection="1">
      <alignment horizontal="left"/>
      <protection/>
    </xf>
    <xf numFmtId="0" fontId="6" fillId="9" borderId="0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9" borderId="7" xfId="0" applyFill="1" applyBorder="1" applyAlignment="1">
      <alignment horizontal="right"/>
    </xf>
    <xf numFmtId="0" fontId="0" fillId="9" borderId="7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3" borderId="10" xfId="0" applyFont="1" applyFill="1" applyBorder="1" applyAlignment="1" applyProtection="1">
      <alignment horizontal="right"/>
      <protection/>
    </xf>
    <xf numFmtId="0" fontId="0" fillId="0" borderId="3" xfId="0" applyBorder="1" applyAlignment="1">
      <alignment horizontal="right"/>
    </xf>
    <xf numFmtId="49" fontId="8" fillId="11" borderId="9" xfId="0" applyNumberFormat="1" applyFont="1" applyFill="1" applyBorder="1" applyAlignment="1" applyProtection="1">
      <alignment horizontal="center"/>
      <protection/>
    </xf>
    <xf numFmtId="49" fontId="8" fillId="11" borderId="0" xfId="0" applyNumberFormat="1" applyFont="1" applyFill="1" applyAlignment="1" applyProtection="1">
      <alignment horizontal="center"/>
      <protection/>
    </xf>
    <xf numFmtId="0" fontId="1" fillId="8" borderId="11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Zeros="0" tabSelected="1" workbookViewId="0" topLeftCell="A1">
      <selection activeCell="P37" sqref="P37"/>
    </sheetView>
  </sheetViews>
  <sheetFormatPr defaultColWidth="11.421875" defaultRowHeight="12.75"/>
  <cols>
    <col min="2" max="2" width="12.7109375" style="0" customWidth="1"/>
    <col min="3" max="3" width="15.00390625" style="0" customWidth="1"/>
    <col min="6" max="6" width="8.140625" style="0" customWidth="1"/>
    <col min="7" max="7" width="7.421875" style="0" customWidth="1"/>
    <col min="8" max="10" width="12.8515625" style="0" customWidth="1"/>
    <col min="12" max="12" width="13.8515625" style="0" hidden="1" customWidth="1"/>
    <col min="13" max="14" width="0" style="0" hidden="1" customWidth="1"/>
    <col min="15" max="15" width="18.28125" style="0" customWidth="1"/>
  </cols>
  <sheetData>
    <row r="1" spans="3:15" ht="12.75">
      <c r="C1" s="48"/>
      <c r="D1" s="42"/>
      <c r="E1" s="40"/>
      <c r="F1" s="40"/>
      <c r="G1" s="48"/>
      <c r="H1" s="55" t="s">
        <v>50</v>
      </c>
      <c r="I1" s="2" t="s">
        <v>50</v>
      </c>
      <c r="J1" s="55" t="s">
        <v>53</v>
      </c>
      <c r="K1" s="152" t="s">
        <v>99</v>
      </c>
      <c r="L1" s="153"/>
      <c r="M1" s="153"/>
      <c r="N1" s="153"/>
      <c r="O1" s="153"/>
    </row>
    <row r="2" spans="3:10" ht="12.75">
      <c r="C2" s="48"/>
      <c r="D2" s="124" t="s">
        <v>0</v>
      </c>
      <c r="E2" s="125"/>
      <c r="F2" s="39"/>
      <c r="G2" s="48"/>
      <c r="H2" s="56"/>
      <c r="I2" s="37" t="s">
        <v>51</v>
      </c>
      <c r="J2" s="55" t="s">
        <v>54</v>
      </c>
    </row>
    <row r="3" spans="1:10" ht="12.75">
      <c r="A3" s="2" t="s">
        <v>11</v>
      </c>
      <c r="B3" s="2"/>
      <c r="C3" s="48"/>
      <c r="D3" s="124" t="s">
        <v>1</v>
      </c>
      <c r="E3" s="125"/>
      <c r="F3" s="52" t="s">
        <v>88</v>
      </c>
      <c r="G3" s="49" t="s">
        <v>19</v>
      </c>
      <c r="H3" s="56" t="s">
        <v>52</v>
      </c>
      <c r="I3" s="37" t="s">
        <v>52</v>
      </c>
      <c r="J3" s="55" t="s">
        <v>55</v>
      </c>
    </row>
    <row r="4" spans="1:10" ht="12.75">
      <c r="A4" s="2" t="s">
        <v>12</v>
      </c>
      <c r="B4" s="2" t="s">
        <v>17</v>
      </c>
      <c r="C4" s="49"/>
      <c r="D4" s="124" t="s">
        <v>18</v>
      </c>
      <c r="E4" s="128"/>
      <c r="F4" s="52" t="s">
        <v>89</v>
      </c>
      <c r="G4" s="49" t="s">
        <v>48</v>
      </c>
      <c r="H4" s="55" t="s">
        <v>12</v>
      </c>
      <c r="I4" s="2" t="s">
        <v>12</v>
      </c>
      <c r="J4" s="55" t="s">
        <v>56</v>
      </c>
    </row>
    <row r="5" spans="2:10" ht="12.75">
      <c r="B5" s="2" t="s">
        <v>12</v>
      </c>
      <c r="C5" s="55" t="s">
        <v>40</v>
      </c>
      <c r="D5" s="51" t="s">
        <v>2</v>
      </c>
      <c r="E5" s="53" t="s">
        <v>3</v>
      </c>
      <c r="F5" s="52" t="s">
        <v>90</v>
      </c>
      <c r="G5" s="49" t="s">
        <v>47</v>
      </c>
      <c r="H5" s="55" t="s">
        <v>2</v>
      </c>
      <c r="I5" s="2" t="s">
        <v>2</v>
      </c>
      <c r="J5" s="55" t="s">
        <v>2</v>
      </c>
    </row>
    <row r="6" spans="3:10" ht="12.75">
      <c r="C6" s="50"/>
      <c r="D6" s="54"/>
      <c r="E6" s="41"/>
      <c r="F6" s="41"/>
      <c r="G6" s="50"/>
      <c r="H6" s="50"/>
      <c r="J6" s="50"/>
    </row>
    <row r="7" spans="1:10" ht="12.75">
      <c r="A7" s="7">
        <v>0</v>
      </c>
      <c r="B7" s="12" t="s">
        <v>13</v>
      </c>
      <c r="C7" s="66">
        <v>0</v>
      </c>
      <c r="D7" s="5">
        <v>0</v>
      </c>
      <c r="E7" s="9" t="e">
        <f>D7/C7*100</f>
        <v>#DIV/0!</v>
      </c>
      <c r="F7" s="69">
        <f>C7+D7</f>
        <v>0</v>
      </c>
      <c r="G7" s="14">
        <v>0</v>
      </c>
      <c r="H7" s="44">
        <f>A7*C7*G7</f>
        <v>0</v>
      </c>
      <c r="I7" s="6">
        <f>(C7+D7)*(G7)*(A7)</f>
        <v>0</v>
      </c>
      <c r="J7" s="57">
        <f>I7-H7</f>
        <v>0</v>
      </c>
    </row>
    <row r="8" spans="1:10" ht="12.75">
      <c r="A8" s="8"/>
      <c r="B8" s="1"/>
      <c r="C8" s="67"/>
      <c r="D8" s="4"/>
      <c r="E8" s="10"/>
      <c r="F8" s="70">
        <f aca="true" t="shared" si="0" ref="F8:F19">C8+D8</f>
        <v>0</v>
      </c>
      <c r="G8" s="17"/>
      <c r="H8" s="45">
        <f aca="true" t="shared" si="1" ref="H8:H19">A8*C8*G8</f>
        <v>0</v>
      </c>
      <c r="I8" s="58"/>
      <c r="J8" s="45">
        <f aca="true" t="shared" si="2" ref="J8:J20">I8-H8</f>
        <v>0</v>
      </c>
    </row>
    <row r="9" spans="1:10" ht="12.75">
      <c r="A9" s="7">
        <v>0</v>
      </c>
      <c r="B9" s="12" t="s">
        <v>14</v>
      </c>
      <c r="C9" s="66">
        <v>0</v>
      </c>
      <c r="D9" s="5">
        <v>0</v>
      </c>
      <c r="E9" s="9" t="e">
        <f aca="true" t="shared" si="3" ref="E9:E19">D9/C9*100</f>
        <v>#DIV/0!</v>
      </c>
      <c r="F9" s="69">
        <f t="shared" si="0"/>
        <v>0</v>
      </c>
      <c r="G9" s="15">
        <v>0</v>
      </c>
      <c r="H9" s="44">
        <f t="shared" si="1"/>
        <v>0</v>
      </c>
      <c r="I9" s="6">
        <f>(C9+D9)*(G9)*(A9)</f>
        <v>0</v>
      </c>
      <c r="J9" s="57">
        <f t="shared" si="2"/>
        <v>0</v>
      </c>
    </row>
    <row r="10" spans="1:10" ht="12.75">
      <c r="A10" s="8"/>
      <c r="B10" s="1"/>
      <c r="C10" s="67"/>
      <c r="D10" s="4"/>
      <c r="E10" s="10"/>
      <c r="F10" s="70">
        <f t="shared" si="0"/>
        <v>0</v>
      </c>
      <c r="G10" s="43"/>
      <c r="H10" s="45">
        <f t="shared" si="1"/>
        <v>0</v>
      </c>
      <c r="I10" s="58"/>
      <c r="J10" s="45">
        <f t="shared" si="2"/>
        <v>0</v>
      </c>
    </row>
    <row r="11" spans="1:10" ht="12.75">
      <c r="A11" s="7">
        <v>0</v>
      </c>
      <c r="B11" s="12" t="s">
        <v>22</v>
      </c>
      <c r="C11" s="66">
        <v>0</v>
      </c>
      <c r="D11" s="5">
        <v>0</v>
      </c>
      <c r="E11" s="9" t="e">
        <f t="shared" si="3"/>
        <v>#DIV/0!</v>
      </c>
      <c r="F11" s="69">
        <f t="shared" si="0"/>
        <v>0</v>
      </c>
      <c r="G11" s="15">
        <v>0</v>
      </c>
      <c r="H11" s="44">
        <f t="shared" si="1"/>
        <v>0</v>
      </c>
      <c r="I11" s="6">
        <f>(C11+D11)*(G11)*(A11)</f>
        <v>0</v>
      </c>
      <c r="J11" s="57">
        <f t="shared" si="2"/>
        <v>0</v>
      </c>
    </row>
    <row r="12" spans="1:10" ht="12.75">
      <c r="A12" s="18"/>
      <c r="B12" s="19"/>
      <c r="C12" s="68"/>
      <c r="D12" s="20"/>
      <c r="E12" s="10"/>
      <c r="F12" s="70">
        <f t="shared" si="0"/>
        <v>0</v>
      </c>
      <c r="G12" s="43"/>
      <c r="H12" s="45">
        <f t="shared" si="1"/>
        <v>0</v>
      </c>
      <c r="I12" s="21"/>
      <c r="J12" s="45">
        <f t="shared" si="2"/>
        <v>0</v>
      </c>
    </row>
    <row r="13" spans="1:10" ht="12.75">
      <c r="A13" s="7">
        <v>0</v>
      </c>
      <c r="B13" s="12" t="s">
        <v>23</v>
      </c>
      <c r="C13" s="66">
        <v>0</v>
      </c>
      <c r="D13" s="5">
        <v>0</v>
      </c>
      <c r="E13" s="9" t="e">
        <f t="shared" si="3"/>
        <v>#DIV/0!</v>
      </c>
      <c r="F13" s="69">
        <f t="shared" si="0"/>
        <v>0</v>
      </c>
      <c r="G13" s="15">
        <v>0</v>
      </c>
      <c r="H13" s="44">
        <f t="shared" si="1"/>
        <v>0</v>
      </c>
      <c r="I13" s="6">
        <f>(C13+D13)*(G13)*(A13)</f>
        <v>0</v>
      </c>
      <c r="J13" s="57">
        <f t="shared" si="2"/>
        <v>0</v>
      </c>
    </row>
    <row r="14" spans="1:11" ht="12.75">
      <c r="A14" s="18"/>
      <c r="B14" s="19"/>
      <c r="C14" s="68"/>
      <c r="D14" s="20"/>
      <c r="E14" s="10"/>
      <c r="F14" s="70">
        <f t="shared" si="0"/>
        <v>0</v>
      </c>
      <c r="G14" s="43"/>
      <c r="H14" s="45">
        <f t="shared" si="1"/>
        <v>0</v>
      </c>
      <c r="I14" s="21"/>
      <c r="J14" s="45">
        <f t="shared" si="2"/>
        <v>0</v>
      </c>
      <c r="K14" s="22"/>
    </row>
    <row r="15" spans="1:10" ht="12.75">
      <c r="A15" s="7">
        <v>0</v>
      </c>
      <c r="B15" s="12" t="s">
        <v>24</v>
      </c>
      <c r="C15" s="66">
        <v>0</v>
      </c>
      <c r="D15" s="5">
        <v>0</v>
      </c>
      <c r="E15" s="9" t="e">
        <f t="shared" si="3"/>
        <v>#DIV/0!</v>
      </c>
      <c r="F15" s="69">
        <f t="shared" si="0"/>
        <v>0</v>
      </c>
      <c r="G15" s="15">
        <v>0</v>
      </c>
      <c r="H15" s="44">
        <f t="shared" si="1"/>
        <v>0</v>
      </c>
      <c r="I15" s="6">
        <f>(C15+D15)*(G15)*(A15)</f>
        <v>0</v>
      </c>
      <c r="J15" s="57">
        <f t="shared" si="2"/>
        <v>0</v>
      </c>
    </row>
    <row r="16" spans="1:10" ht="12.75">
      <c r="A16" s="8"/>
      <c r="B16" s="1"/>
      <c r="C16" s="67"/>
      <c r="D16" s="4"/>
      <c r="E16" s="11"/>
      <c r="F16" s="70">
        <f t="shared" si="0"/>
        <v>0</v>
      </c>
      <c r="G16" s="16"/>
      <c r="H16" s="45">
        <f t="shared" si="1"/>
        <v>0</v>
      </c>
      <c r="I16" s="13"/>
      <c r="J16" s="45">
        <f t="shared" si="2"/>
        <v>0</v>
      </c>
    </row>
    <row r="17" spans="1:10" ht="12.75">
      <c r="A17" s="7">
        <v>0</v>
      </c>
      <c r="B17" s="12" t="s">
        <v>15</v>
      </c>
      <c r="C17" s="66">
        <v>0</v>
      </c>
      <c r="D17" s="5">
        <v>0</v>
      </c>
      <c r="E17" s="9" t="e">
        <f t="shared" si="3"/>
        <v>#DIV/0!</v>
      </c>
      <c r="F17" s="69">
        <f t="shared" si="0"/>
        <v>0</v>
      </c>
      <c r="G17" s="15">
        <v>0</v>
      </c>
      <c r="H17" s="44">
        <f t="shared" si="1"/>
        <v>0</v>
      </c>
      <c r="I17" s="6">
        <f>(C17+D17)*(G17)*(A17)</f>
        <v>0</v>
      </c>
      <c r="J17" s="57">
        <f t="shared" si="2"/>
        <v>0</v>
      </c>
    </row>
    <row r="18" spans="1:10" ht="12.75">
      <c r="A18" s="8"/>
      <c r="B18" s="1"/>
      <c r="C18" s="67"/>
      <c r="D18" s="4"/>
      <c r="E18" s="10"/>
      <c r="F18" s="70">
        <f t="shared" si="0"/>
        <v>0</v>
      </c>
      <c r="G18" s="17"/>
      <c r="H18" s="45">
        <f t="shared" si="1"/>
        <v>0</v>
      </c>
      <c r="I18" s="13"/>
      <c r="J18" s="45">
        <f t="shared" si="2"/>
        <v>0</v>
      </c>
    </row>
    <row r="19" spans="1:10" ht="12.75">
      <c r="A19" s="7">
        <v>0</v>
      </c>
      <c r="B19" s="12" t="s">
        <v>16</v>
      </c>
      <c r="C19" s="66">
        <v>0</v>
      </c>
      <c r="D19" s="5">
        <v>0</v>
      </c>
      <c r="E19" s="9" t="e">
        <f t="shared" si="3"/>
        <v>#DIV/0!</v>
      </c>
      <c r="F19" s="69">
        <f t="shared" si="0"/>
        <v>0</v>
      </c>
      <c r="G19" s="15">
        <v>0</v>
      </c>
      <c r="H19" s="44">
        <f t="shared" si="1"/>
        <v>0</v>
      </c>
      <c r="I19" s="6">
        <f>(C19+D19)*(G19)*(A19)</f>
        <v>0</v>
      </c>
      <c r="J19" s="57">
        <f t="shared" si="2"/>
        <v>0</v>
      </c>
    </row>
    <row r="20" spans="10:14" ht="12.75">
      <c r="J20" s="45">
        <f t="shared" si="2"/>
        <v>0</v>
      </c>
      <c r="N20" s="2"/>
    </row>
    <row r="21" spans="2:14" ht="12.75">
      <c r="B21" s="132" t="s">
        <v>49</v>
      </c>
      <c r="C21" s="133"/>
      <c r="D21" s="133"/>
      <c r="E21" s="133"/>
      <c r="F21" s="133"/>
      <c r="G21" s="125"/>
      <c r="H21" s="47">
        <f>H19+H17+H15+H13+H11+H9+H7</f>
        <v>0</v>
      </c>
      <c r="I21" s="38">
        <f>I19+I17+I15+I13+I11+I9+I7</f>
        <v>0</v>
      </c>
      <c r="J21" s="47">
        <f>J19+J17+J15+J13+J11+J9+J7</f>
        <v>0</v>
      </c>
      <c r="K21" s="46"/>
      <c r="L21" s="37"/>
      <c r="N21" s="3"/>
    </row>
    <row r="22" spans="4:14" ht="12.75">
      <c r="D22" s="2"/>
      <c r="I22" s="2"/>
      <c r="N22" s="3"/>
    </row>
    <row r="23" spans="2:9" ht="12.75">
      <c r="B23" s="35"/>
      <c r="C23" s="132" t="s">
        <v>20</v>
      </c>
      <c r="D23" s="132"/>
      <c r="E23" s="132"/>
      <c r="F23" s="132"/>
      <c r="G23" s="134"/>
      <c r="H23" s="34">
        <f>(D7*G7*A7)+(D9*G9*A9)+(D11*G11*A11)+(D13*G13*A13)+(D15*G15*A15)+(D17*G17*A17)+(D19*G19*A19)</f>
        <v>0</v>
      </c>
      <c r="I23" s="37" t="s">
        <v>57</v>
      </c>
    </row>
    <row r="24" spans="1:11" ht="12.75">
      <c r="A24" s="102"/>
      <c r="B24" s="102"/>
      <c r="C24" s="102"/>
      <c r="D24" s="102"/>
      <c r="E24" s="102"/>
      <c r="F24" s="102"/>
      <c r="G24" s="102"/>
      <c r="H24" s="81" t="s">
        <v>60</v>
      </c>
      <c r="I24" s="154" t="s">
        <v>98</v>
      </c>
      <c r="J24" s="155"/>
      <c r="K24" s="156"/>
    </row>
    <row r="25" spans="1:11" ht="12.75">
      <c r="A25" s="103" t="s">
        <v>26</v>
      </c>
      <c r="B25" s="102"/>
      <c r="C25" s="103" t="s">
        <v>28</v>
      </c>
      <c r="D25" s="102"/>
      <c r="E25" s="103" t="s">
        <v>33</v>
      </c>
      <c r="F25" s="103"/>
      <c r="G25" s="102"/>
      <c r="H25" s="81" t="s">
        <v>58</v>
      </c>
      <c r="I25" s="121"/>
      <c r="J25" s="135" t="s">
        <v>92</v>
      </c>
      <c r="K25" s="136"/>
    </row>
    <row r="26" spans="1:12" ht="12.75">
      <c r="A26" s="103" t="s">
        <v>32</v>
      </c>
      <c r="B26" s="102"/>
      <c r="C26" s="103" t="s">
        <v>9</v>
      </c>
      <c r="D26" s="102"/>
      <c r="E26" s="103" t="s">
        <v>46</v>
      </c>
      <c r="F26" s="103"/>
      <c r="G26" s="102"/>
      <c r="H26" s="81" t="s">
        <v>61</v>
      </c>
      <c r="I26" s="102"/>
      <c r="J26" s="135" t="s">
        <v>93</v>
      </c>
      <c r="K26" s="136"/>
      <c r="L26" t="s">
        <v>72</v>
      </c>
    </row>
    <row r="27" spans="1:12" ht="12.75">
      <c r="A27" s="103" t="s">
        <v>27</v>
      </c>
      <c r="B27" s="102"/>
      <c r="C27" s="103" t="s">
        <v>33</v>
      </c>
      <c r="D27" s="105"/>
      <c r="E27" s="103" t="s">
        <v>25</v>
      </c>
      <c r="F27" s="103"/>
      <c r="G27" s="105"/>
      <c r="H27" s="81" t="s">
        <v>62</v>
      </c>
      <c r="I27" s="102"/>
      <c r="J27" s="135" t="s">
        <v>94</v>
      </c>
      <c r="K27" s="136"/>
      <c r="L27" s="86"/>
    </row>
    <row r="28" spans="1:11" ht="12.75">
      <c r="A28" s="102"/>
      <c r="B28" s="103"/>
      <c r="C28" s="105"/>
      <c r="D28" s="105"/>
      <c r="E28" s="102"/>
      <c r="F28" s="102"/>
      <c r="G28" s="102"/>
      <c r="H28" s="81" t="s">
        <v>59</v>
      </c>
      <c r="I28" s="102"/>
      <c r="J28" s="135" t="s">
        <v>95</v>
      </c>
      <c r="K28" s="136"/>
    </row>
    <row r="29" spans="1:12" ht="12.75">
      <c r="A29" s="74">
        <v>0</v>
      </c>
      <c r="B29" s="28"/>
      <c r="C29" s="23">
        <v>80</v>
      </c>
      <c r="D29" s="106" t="s">
        <v>29</v>
      </c>
      <c r="E29" s="23">
        <f>C29/1000</f>
        <v>0.08</v>
      </c>
      <c r="F29" s="25"/>
      <c r="G29" s="28"/>
      <c r="H29" s="60">
        <f>H23/A38-1</f>
        <v>-1</v>
      </c>
      <c r="I29" s="28"/>
      <c r="J29" s="119" t="s">
        <v>96</v>
      </c>
      <c r="K29" s="104"/>
      <c r="L29" t="s">
        <v>73</v>
      </c>
    </row>
    <row r="30" spans="1:13" ht="12.75">
      <c r="A30" s="24"/>
      <c r="B30" s="28"/>
      <c r="C30" s="25"/>
      <c r="D30" s="106"/>
      <c r="E30" s="25"/>
      <c r="F30" s="25"/>
      <c r="G30" s="28"/>
      <c r="H30" s="82" t="s">
        <v>63</v>
      </c>
      <c r="I30" s="107"/>
      <c r="J30" s="107"/>
      <c r="K30" s="120"/>
      <c r="L30" s="97" t="e">
        <f>L40*D38</f>
        <v>#DIV/0!</v>
      </c>
      <c r="M30" t="s">
        <v>87</v>
      </c>
    </row>
    <row r="31" spans="1:11" ht="12.75">
      <c r="A31" s="129" t="s">
        <v>39</v>
      </c>
      <c r="B31" s="130"/>
      <c r="C31" s="130"/>
      <c r="D31" s="130"/>
      <c r="E31" s="131"/>
      <c r="F31" s="36"/>
      <c r="G31" s="28"/>
      <c r="H31" s="108"/>
      <c r="I31" s="126" t="s">
        <v>66</v>
      </c>
      <c r="J31" s="127"/>
      <c r="K31" s="75" t="s">
        <v>45</v>
      </c>
    </row>
    <row r="32" spans="1:12" ht="12.75">
      <c r="A32" s="26"/>
      <c r="B32" s="28"/>
      <c r="C32" s="27" t="s">
        <v>8</v>
      </c>
      <c r="D32" s="27" t="s">
        <v>42</v>
      </c>
      <c r="E32" s="27" t="s">
        <v>42</v>
      </c>
      <c r="F32" s="25"/>
      <c r="G32" s="28"/>
      <c r="H32" s="77" t="s">
        <v>68</v>
      </c>
      <c r="I32" s="83" t="s">
        <v>65</v>
      </c>
      <c r="J32" s="84"/>
      <c r="K32" s="75" t="s">
        <v>64</v>
      </c>
      <c r="L32" s="98" t="s">
        <v>74</v>
      </c>
    </row>
    <row r="33" spans="1:12" ht="12.75">
      <c r="A33" s="27" t="s">
        <v>4</v>
      </c>
      <c r="B33" s="25" t="s">
        <v>6</v>
      </c>
      <c r="C33" s="27" t="s">
        <v>30</v>
      </c>
      <c r="D33" s="29" t="s">
        <v>34</v>
      </c>
      <c r="E33" s="27" t="s">
        <v>34</v>
      </c>
      <c r="F33" s="25"/>
      <c r="G33" s="28"/>
      <c r="H33" s="77" t="s">
        <v>5</v>
      </c>
      <c r="I33" s="83" t="s">
        <v>36</v>
      </c>
      <c r="J33" s="85" t="s">
        <v>44</v>
      </c>
      <c r="K33" s="75" t="s">
        <v>67</v>
      </c>
      <c r="L33" s="86"/>
    </row>
    <row r="34" spans="1:11" ht="12.75">
      <c r="A34" s="27" t="s">
        <v>5</v>
      </c>
      <c r="B34" s="25" t="s">
        <v>7</v>
      </c>
      <c r="C34" s="27" t="s">
        <v>10</v>
      </c>
      <c r="D34" s="29" t="s">
        <v>35</v>
      </c>
      <c r="E34" s="29" t="s">
        <v>38</v>
      </c>
      <c r="F34" s="59"/>
      <c r="G34" s="28"/>
      <c r="H34" s="77" t="s">
        <v>63</v>
      </c>
      <c r="I34" s="78" t="s">
        <v>21</v>
      </c>
      <c r="J34" s="78" t="s">
        <v>21</v>
      </c>
      <c r="K34" s="76" t="s">
        <v>21</v>
      </c>
    </row>
    <row r="35" spans="1:13" ht="12.75">
      <c r="A35" s="27" t="s">
        <v>9</v>
      </c>
      <c r="B35" s="25" t="s">
        <v>9</v>
      </c>
      <c r="C35" s="27" t="s">
        <v>9</v>
      </c>
      <c r="D35" s="29" t="s">
        <v>36</v>
      </c>
      <c r="E35" s="29" t="s">
        <v>37</v>
      </c>
      <c r="F35" s="59"/>
      <c r="G35" s="28"/>
      <c r="H35" s="7">
        <v>0</v>
      </c>
      <c r="I35" s="95">
        <f>ROUND((H35*D38)/5,2)*5</f>
        <v>0</v>
      </c>
      <c r="J35" s="79">
        <f>H23</f>
        <v>0</v>
      </c>
      <c r="K35" s="94">
        <f>ROUND((J35-I35)/5,2)*5</f>
        <v>0</v>
      </c>
      <c r="L35" s="99">
        <f>K35</f>
        <v>0</v>
      </c>
      <c r="M35" t="s">
        <v>83</v>
      </c>
    </row>
    <row r="36" spans="1:11" ht="12.75">
      <c r="A36" s="27" t="s">
        <v>2</v>
      </c>
      <c r="B36" s="25" t="s">
        <v>2</v>
      </c>
      <c r="C36" s="27" t="s">
        <v>31</v>
      </c>
      <c r="D36" s="29" t="s">
        <v>2</v>
      </c>
      <c r="E36" s="29" t="s">
        <v>21</v>
      </c>
      <c r="F36" s="59"/>
      <c r="G36" s="28"/>
      <c r="H36" s="28"/>
      <c r="I36" s="92"/>
      <c r="J36" s="93"/>
      <c r="K36" s="115"/>
    </row>
    <row r="37" spans="1:11" ht="12.75">
      <c r="A37" s="61" t="s">
        <v>91</v>
      </c>
      <c r="B37" s="28"/>
      <c r="C37" s="33"/>
      <c r="D37" s="33"/>
      <c r="E37" s="33"/>
      <c r="F37" s="28"/>
      <c r="G37" s="28"/>
      <c r="H37" s="28"/>
      <c r="I37" s="150" t="s">
        <v>97</v>
      </c>
      <c r="J37" s="151"/>
      <c r="K37" s="116"/>
    </row>
    <row r="38" spans="1:13" ht="12.75">
      <c r="A38" s="32">
        <v>1320</v>
      </c>
      <c r="B38" s="30">
        <v>225</v>
      </c>
      <c r="C38" s="30">
        <f>(E29*24)*(A29/100)</f>
        <v>0</v>
      </c>
      <c r="D38" s="71">
        <v>880</v>
      </c>
      <c r="E38" s="73">
        <f>B38+C38*360</f>
        <v>225</v>
      </c>
      <c r="F38" s="64"/>
      <c r="G38" s="28"/>
      <c r="H38" s="28"/>
      <c r="I38" s="96">
        <f>H35*E38</f>
        <v>0</v>
      </c>
      <c r="J38" s="80">
        <f>J35</f>
        <v>0</v>
      </c>
      <c r="K38" s="72">
        <f>ROUND((J38-I38)/5,2)*5</f>
        <v>0</v>
      </c>
      <c r="L38" s="100">
        <f>K38</f>
        <v>0</v>
      </c>
      <c r="M38" t="s">
        <v>84</v>
      </c>
    </row>
    <row r="39" spans="1:11" ht="12.75">
      <c r="A39" s="147" t="s">
        <v>41</v>
      </c>
      <c r="B39" s="148"/>
      <c r="C39" s="149"/>
      <c r="D39" s="31">
        <f>D38/360</f>
        <v>2.4444444444444446</v>
      </c>
      <c r="E39" s="31">
        <f>E38/360</f>
        <v>0.625</v>
      </c>
      <c r="F39" s="65"/>
      <c r="G39" s="28"/>
      <c r="H39" s="28"/>
      <c r="I39" s="102"/>
      <c r="J39" s="28"/>
      <c r="K39" s="117"/>
    </row>
    <row r="40" spans="1:13" ht="12.75">
      <c r="A40" s="142" t="s">
        <v>85</v>
      </c>
      <c r="B40" s="142"/>
      <c r="C40" s="142"/>
      <c r="D40" s="142"/>
      <c r="E40" s="142"/>
      <c r="F40" s="142"/>
      <c r="G40" s="142"/>
      <c r="H40" s="143"/>
      <c r="I40" s="144"/>
      <c r="J40" s="87" t="s">
        <v>75</v>
      </c>
      <c r="K40" s="75" t="s">
        <v>69</v>
      </c>
      <c r="L40" s="101" t="e">
        <f>H42</f>
        <v>#DIV/0!</v>
      </c>
      <c r="M40" t="s">
        <v>86</v>
      </c>
    </row>
    <row r="41" spans="1:11" ht="12.75">
      <c r="A41" s="109"/>
      <c r="B41" s="109"/>
      <c r="C41" s="110"/>
      <c r="D41" s="110"/>
      <c r="E41" s="137" t="s">
        <v>78</v>
      </c>
      <c r="F41" s="138"/>
      <c r="G41" s="138"/>
      <c r="H41" s="139"/>
      <c r="I41" s="140"/>
      <c r="J41" s="88" t="s">
        <v>76</v>
      </c>
      <c r="K41" s="76" t="s">
        <v>70</v>
      </c>
    </row>
    <row r="42" spans="1:12" ht="12.75">
      <c r="A42" s="122" t="s">
        <v>81</v>
      </c>
      <c r="B42" s="123"/>
      <c r="C42" s="145"/>
      <c r="D42" s="63">
        <v>0</v>
      </c>
      <c r="E42" s="137" t="s">
        <v>79</v>
      </c>
      <c r="F42" s="138"/>
      <c r="G42" s="146"/>
      <c r="H42" s="91" t="e">
        <f>(J42/D42)*2</f>
        <v>#DIV/0!</v>
      </c>
      <c r="I42" s="89" t="s">
        <v>43</v>
      </c>
      <c r="J42" s="62">
        <v>0</v>
      </c>
      <c r="K42" s="90" t="e">
        <f>ROUND((L42)/5,2)*5</f>
        <v>#DIV/0!</v>
      </c>
      <c r="L42" s="97" t="e">
        <f>(J42*K38)-(1*D38)-L30</f>
        <v>#DIV/0!</v>
      </c>
    </row>
    <row r="43" spans="1:11" ht="12.75">
      <c r="A43" s="111"/>
      <c r="B43" s="112"/>
      <c r="C43" s="112"/>
      <c r="D43" s="113" t="s">
        <v>77</v>
      </c>
      <c r="E43" s="141" t="s">
        <v>82</v>
      </c>
      <c r="F43" s="141"/>
      <c r="G43" s="141"/>
      <c r="H43" s="112"/>
      <c r="I43" s="112" t="s">
        <v>80</v>
      </c>
      <c r="J43" s="114" t="s">
        <v>71</v>
      </c>
      <c r="K43" s="118"/>
    </row>
  </sheetData>
  <sheetProtection password="CF23" sheet="1" objects="1" scenarios="1"/>
  <mergeCells count="21">
    <mergeCell ref="A39:C39"/>
    <mergeCell ref="I37:J37"/>
    <mergeCell ref="K1:O1"/>
    <mergeCell ref="I24:K24"/>
    <mergeCell ref="J25:K25"/>
    <mergeCell ref="J27:K27"/>
    <mergeCell ref="E41:G41"/>
    <mergeCell ref="H41:I41"/>
    <mergeCell ref="E43:G43"/>
    <mergeCell ref="A40:I40"/>
    <mergeCell ref="A42:C42"/>
    <mergeCell ref="E42:G42"/>
    <mergeCell ref="D2:E2"/>
    <mergeCell ref="D3:E3"/>
    <mergeCell ref="I31:J31"/>
    <mergeCell ref="D4:E4"/>
    <mergeCell ref="A31:E31"/>
    <mergeCell ref="B21:G21"/>
    <mergeCell ref="C23:G23"/>
    <mergeCell ref="J26:K26"/>
    <mergeCell ref="J28:K28"/>
  </mergeCells>
  <printOptions/>
  <pageMargins left="0.2" right="0.22" top="0.52" bottom="0.25" header="0.23" footer="0.14"/>
  <pageSetup horizontalDpi="600" verticalDpi="600" orientation="landscape" paperSize="9" r:id="rId3"/>
  <headerFooter alignWithMargins="0">
    <oddHeader>&amp;L&amp;"Arial,Fett"&amp;14Wirtschaftlichkeitsrechnung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Resoba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Oser</dc:creator>
  <cp:keywords/>
  <dc:description/>
  <cp:lastModifiedBy>Kurt Oser</cp:lastModifiedBy>
  <cp:lastPrinted>2009-12-01T14:15:20Z</cp:lastPrinted>
  <dcterms:created xsi:type="dcterms:W3CDTF">2009-11-10T09:44:22Z</dcterms:created>
  <dcterms:modified xsi:type="dcterms:W3CDTF">2010-12-16T09:00:57Z</dcterms:modified>
  <cp:category/>
  <cp:version/>
  <cp:contentType/>
  <cp:contentStatus/>
</cp:coreProperties>
</file>